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R:\2025\Projekty\Kolín - parkovací dům\02 Projekt\"/>
    </mc:Choice>
  </mc:AlternateContent>
  <xr:revisionPtr revIDLastSave="0" documentId="13_ncr:1_{78309D33-2F03-4BE0-B5E6-998F271088A8}" xr6:coauthVersionLast="47" xr6:coauthVersionMax="47" xr10:uidLastSave="{00000000-0000-0000-0000-000000000000}"/>
  <bookViews>
    <workbookView xWindow="9930" yWindow="1875" windowWidth="22530" windowHeight="14310" xr2:uid="{00000000-000D-0000-FFFF-FFFF00000000}"/>
  </bookViews>
  <sheets>
    <sheet name="parovod" sheetId="1" r:id="rId1"/>
  </sheets>
  <definedNames>
    <definedName name="_xlnm._FilterDatabase" localSheetId="0" hidden="1">parovod!$A$9:$H$18</definedName>
    <definedName name="_xlnm.Print_Titles" localSheetId="0">parovod!$1:$5</definedName>
    <definedName name="_xlnm.Print_Area" localSheetId="0">parovod!$A$1:$I$74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5" i="1" l="1"/>
  <c r="K73" i="1"/>
  <c r="G60" i="1" s="1"/>
  <c r="H60" i="1" s="1"/>
  <c r="K74" i="1"/>
  <c r="G72" i="1" s="1"/>
  <c r="H72" i="1" s="1"/>
  <c r="H14" i="1"/>
  <c r="I14" i="1" s="1"/>
  <c r="F14" i="1"/>
  <c r="H13" i="1"/>
  <c r="I13" i="1" s="1"/>
  <c r="F13" i="1"/>
  <c r="H12" i="1"/>
  <c r="I12" i="1" s="1"/>
  <c r="F12" i="1"/>
  <c r="H11" i="1"/>
  <c r="I11" i="1" s="1"/>
  <c r="F11" i="1"/>
  <c r="H16" i="1"/>
  <c r="I16" i="1" s="1"/>
  <c r="F16" i="1"/>
  <c r="H15" i="1"/>
  <c r="I15" i="1" s="1"/>
  <c r="F15" i="1"/>
  <c r="E74" i="1"/>
  <c r="D74" i="1"/>
  <c r="E73" i="1"/>
  <c r="D73" i="1"/>
  <c r="K46" i="1"/>
  <c r="G40" i="1" s="1"/>
  <c r="H40" i="1" s="1"/>
  <c r="E46" i="1"/>
  <c r="D46" i="1"/>
  <c r="E45" i="1"/>
  <c r="D45" i="1"/>
  <c r="F17" i="1"/>
  <c r="H10" i="1"/>
  <c r="F10" i="1"/>
  <c r="H17" i="1"/>
  <c r="G57" i="1" l="1"/>
  <c r="H57" i="1" s="1"/>
  <c r="G58" i="1"/>
  <c r="H58" i="1" s="1"/>
  <c r="G54" i="1"/>
  <c r="H54" i="1" s="1"/>
  <c r="G56" i="1"/>
  <c r="H56" i="1" s="1"/>
  <c r="G59" i="1"/>
  <c r="H59" i="1" s="1"/>
  <c r="G66" i="1"/>
  <c r="H66" i="1" s="1"/>
  <c r="G67" i="1"/>
  <c r="H67" i="1" s="1"/>
  <c r="G68" i="1"/>
  <c r="H68" i="1" s="1"/>
  <c r="G61" i="1"/>
  <c r="H61" i="1" s="1"/>
  <c r="G69" i="1"/>
  <c r="H69" i="1" s="1"/>
  <c r="G62" i="1"/>
  <c r="H62" i="1" s="1"/>
  <c r="G63" i="1"/>
  <c r="H63" i="1" s="1"/>
  <c r="G70" i="1"/>
  <c r="H70" i="1" s="1"/>
  <c r="G64" i="1"/>
  <c r="H64" i="1" s="1"/>
  <c r="G71" i="1"/>
  <c r="H71" i="1" s="1"/>
  <c r="G65" i="1"/>
  <c r="H65" i="1" s="1"/>
  <c r="F18" i="1"/>
  <c r="G36" i="1"/>
  <c r="H36" i="1" s="1"/>
  <c r="G28" i="1"/>
  <c r="H28" i="1" s="1"/>
  <c r="G34" i="1"/>
  <c r="H34" i="1" s="1"/>
  <c r="G33" i="1"/>
  <c r="H33" i="1" s="1"/>
  <c r="G53" i="1"/>
  <c r="H53" i="1" s="1"/>
  <c r="G55" i="1"/>
  <c r="H55" i="1" s="1"/>
  <c r="D18" i="1"/>
  <c r="G41" i="1"/>
  <c r="H41" i="1" s="1"/>
  <c r="G35" i="1"/>
  <c r="H35" i="1" s="1"/>
  <c r="G29" i="1"/>
  <c r="H29" i="1" s="1"/>
  <c r="G37" i="1"/>
  <c r="H37" i="1" s="1"/>
  <c r="G43" i="1"/>
  <c r="H43" i="1" s="1"/>
  <c r="G30" i="1"/>
  <c r="H30" i="1" s="1"/>
  <c r="G44" i="1"/>
  <c r="H44" i="1" s="1"/>
  <c r="G42" i="1"/>
  <c r="H42" i="1" s="1"/>
  <c r="G31" i="1"/>
  <c r="H31" i="1" s="1"/>
  <c r="G38" i="1"/>
  <c r="H38" i="1" s="1"/>
  <c r="G32" i="1"/>
  <c r="H32" i="1" s="1"/>
  <c r="G39" i="1"/>
  <c r="H39" i="1" s="1"/>
  <c r="G27" i="1"/>
  <c r="H27" i="1" s="1"/>
  <c r="I10" i="1"/>
  <c r="I18" i="1" s="1"/>
  <c r="I17" i="1"/>
  <c r="H45" i="1" l="1"/>
  <c r="H74" i="1"/>
  <c r="H73" i="1"/>
  <c r="H46" i="1"/>
</calcChain>
</file>

<file path=xl/sharedStrings.xml><?xml version="1.0" encoding="utf-8"?>
<sst xmlns="http://schemas.openxmlformats.org/spreadsheetml/2006/main" count="214" uniqueCount="87">
  <si>
    <t>[-]</t>
  </si>
  <si>
    <t>[ks]</t>
  </si>
  <si>
    <t>[m]</t>
  </si>
  <si>
    <t>[m n.m.]</t>
  </si>
  <si>
    <t>[kg/m]</t>
  </si>
  <si>
    <t>[t]</t>
  </si>
  <si>
    <t>kg/m</t>
  </si>
  <si>
    <t>[kg/mb]</t>
  </si>
  <si>
    <t>štětovnice VL 604</t>
  </si>
  <si>
    <t>[m2]</t>
  </si>
  <si>
    <t>m</t>
  </si>
  <si>
    <t>Hm. celkem [t]</t>
  </si>
  <si>
    <t>-</t>
  </si>
  <si>
    <t>KOLÍN - PARKOVACÍ DŮM</t>
  </si>
  <si>
    <t>Tabulky prvků</t>
  </si>
  <si>
    <t>ŠTĚTOVNICE</t>
  </si>
  <si>
    <t>Označení</t>
  </si>
  <si>
    <t>Profil štětovnic</t>
  </si>
  <si>
    <t>Řez</t>
  </si>
  <si>
    <t>Kusů štětovnic</t>
  </si>
  <si>
    <t>Délka štětovnice</t>
  </si>
  <si>
    <t>Plocha štětové stěny</t>
  </si>
  <si>
    <t>Jednotková hmotnost profilu (1bm)</t>
  </si>
  <si>
    <t>Celková hmotnost štětovnic</t>
  </si>
  <si>
    <t>ROZPĚRY</t>
  </si>
  <si>
    <t>Profil prvku</t>
  </si>
  <si>
    <t>Kusů</t>
  </si>
  <si>
    <t>Délka prvku</t>
  </si>
  <si>
    <t>Výšková úroveň</t>
  </si>
  <si>
    <t>Hmotnost profilu</t>
  </si>
  <si>
    <t>Celková hmotnost</t>
  </si>
  <si>
    <t>PŘEVÁZKY</t>
  </si>
  <si>
    <t>Úroveň HH štětovnic *</t>
  </si>
  <si>
    <t>* proměnná úroveň hlav štětovnic odpovídá hodnotě 300 mm nad úrovní PT</t>
  </si>
  <si>
    <t>1a-1a</t>
  </si>
  <si>
    <t>1-1</t>
  </si>
  <si>
    <t>2-2</t>
  </si>
  <si>
    <t>pohled 1b</t>
  </si>
  <si>
    <t>3a-3a</t>
  </si>
  <si>
    <t>3b-3b</t>
  </si>
  <si>
    <t>199,0-198,5</t>
  </si>
  <si>
    <t>1b-1b</t>
  </si>
  <si>
    <t>pažící</t>
  </si>
  <si>
    <t>R01</t>
  </si>
  <si>
    <t>R02</t>
  </si>
  <si>
    <t>TR 108/10 (S235)</t>
  </si>
  <si>
    <t>R03</t>
  </si>
  <si>
    <t>R04</t>
  </si>
  <si>
    <t>R05</t>
  </si>
  <si>
    <t>R06</t>
  </si>
  <si>
    <t>R07</t>
  </si>
  <si>
    <t>R08</t>
  </si>
  <si>
    <t>R09</t>
  </si>
  <si>
    <t>R10</t>
  </si>
  <si>
    <t>R11</t>
  </si>
  <si>
    <t>R12</t>
  </si>
  <si>
    <t>R13</t>
  </si>
  <si>
    <t>R14</t>
  </si>
  <si>
    <t>R15</t>
  </si>
  <si>
    <t>R16</t>
  </si>
  <si>
    <t>R17</t>
  </si>
  <si>
    <t>R18</t>
  </si>
  <si>
    <t>P01</t>
  </si>
  <si>
    <t>P02</t>
  </si>
  <si>
    <t>P03</t>
  </si>
  <si>
    <t>P04</t>
  </si>
  <si>
    <t>P05</t>
  </si>
  <si>
    <t>P06</t>
  </si>
  <si>
    <t>P07</t>
  </si>
  <si>
    <t>P08</t>
  </si>
  <si>
    <t>P09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</si>
  <si>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</si>
  <si>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</si>
  <si>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</si>
  <si>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</si>
  <si>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</si>
  <si>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</si>
  <si>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</si>
  <si>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</si>
  <si>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</si>
  <si>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</si>
  <si>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</si>
  <si>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2xU300 (S355)</t>
  </si>
  <si>
    <t>2xU220 (S235)</t>
  </si>
  <si>
    <t>199,3-199,0</t>
  </si>
  <si>
    <t>TR 168/10 (S355)</t>
  </si>
  <si>
    <t>Parovod - Zajištění stavební jámy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</si>
</sst>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#,##0.0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horizontal="center" vertical="center" textRotation="90" wrapText="1"/>
    </xf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0" fillId="2" borderId="2" xfId="0" applyFill="1" applyBorder="1" applyAlignment="1">
      <alignment horizontal="center" vertical="center" textRotation="90" wrapText="1"/>
    </xf>
    <xf numFmtId="0" fontId="0" fillId="2" borderId="3" xfId="0" applyFill="1" applyBorder="1" applyAlignment="1">
      <alignment horizontal="center" vertical="center" textRotation="90" wrapText="1"/>
    </xf>
    <xf numFmtId="1" fontId="0" fillId="2" borderId="3" xfId="0" applyNumberFormat="1" applyFill="1" applyBorder="1" applyAlignment="1">
      <alignment horizontal="center" vertical="center" textRotation="90" wrapText="1"/>
    </xf>
    <xf numFmtId="164" fontId="0" fillId="2" borderId="3" xfId="0" applyNumberFormat="1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" fontId="0" fillId="2" borderId="8" xfId="0" applyNumberFormat="1" applyFill="1" applyBorder="1" applyAlignment="1">
      <alignment horizontal="center"/>
    </xf>
    <xf numFmtId="164" fontId="0" fillId="2" borderId="8" xfId="0" applyNumberFormat="1" applyFill="1" applyBorder="1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0" applyNumberFormat="1" applyFont="1"/>
    <xf numFmtId="1" fontId="1" fillId="0" borderId="0" xfId="0" applyNumberFormat="1" applyFont="1" applyAlignment="1">
      <alignment horizontal="center"/>
    </xf>
    <xf numFmtId="165" fontId="0" fillId="0" borderId="0" xfId="0" applyNumberFormat="1"/>
    <xf numFmtId="1" fontId="0" fillId="2" borderId="9" xfId="0" applyNumberForma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/>
    <xf numFmtId="2" fontId="0" fillId="2" borderId="4" xfId="0" applyNumberFormat="1" applyFill="1" applyBorder="1" applyAlignment="1">
      <alignment horizontal="center" vertical="center" textRotation="90" wrapText="1"/>
    </xf>
    <xf numFmtId="2" fontId="0" fillId="2" borderId="9" xfId="0" applyNumberFormat="1" applyFill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/>
    <xf numFmtId="165" fontId="4" fillId="0" borderId="6" xfId="0" applyNumberFormat="1" applyFont="1" applyBorder="1"/>
    <xf numFmtId="0" fontId="4" fillId="0" borderId="7" xfId="0" applyFont="1" applyBorder="1" applyAlignment="1">
      <alignment horizontal="center"/>
    </xf>
    <xf numFmtId="164" fontId="4" fillId="0" borderId="8" xfId="0" applyNumberFormat="1" applyFont="1" applyBorder="1"/>
    <xf numFmtId="165" fontId="4" fillId="0" borderId="9" xfId="0" applyNumberFormat="1" applyFont="1" applyBorder="1"/>
    <xf numFmtId="1" fontId="6" fillId="0" borderId="0" xfId="0" applyNumberFormat="1" applyFont="1" applyAlignment="1">
      <alignment horizontal="center" vertical="center"/>
    </xf>
    <xf numFmtId="164" fontId="6" fillId="0" borderId="0" xfId="0" applyNumberFormat="1" applyFont="1"/>
    <xf numFmtId="165" fontId="6" fillId="0" borderId="11" xfId="0" applyNumberFormat="1" applyFont="1" applyBorder="1"/>
    <xf numFmtId="165" fontId="6" fillId="0" borderId="0" xfId="0" applyNumberFormat="1" applyFont="1"/>
    <xf numFmtId="0" fontId="7" fillId="0" borderId="0" xfId="0" applyFont="1"/>
    <xf numFmtId="0" fontId="4" fillId="0" borderId="2" xfId="0" applyFont="1" applyBorder="1" applyAlignment="1">
      <alignment horizontal="center"/>
    </xf>
    <xf numFmtId="1" fontId="4" fillId="0" borderId="3" xfId="0" applyNumberFormat="1" applyFont="1" applyBorder="1" applyAlignment="1">
      <alignment horizontal="center"/>
    </xf>
    <xf numFmtId="164" fontId="4" fillId="0" borderId="3" xfId="0" applyNumberFormat="1" applyFont="1" applyBorder="1"/>
    <xf numFmtId="0" fontId="4" fillId="0" borderId="5" xfId="0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1" fontId="4" fillId="0" borderId="8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9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1" fontId="9" fillId="0" borderId="0" xfId="0" applyNumberFormat="1" applyFont="1"/>
    <xf numFmtId="164" fontId="9" fillId="0" borderId="0" xfId="0" applyNumberFormat="1" applyFont="1"/>
    <xf numFmtId="165" fontId="9" fillId="0" borderId="0" xfId="0" applyNumberFormat="1" applyFont="1"/>
    <xf numFmtId="165" fontId="4" fillId="0" borderId="4" xfId="0" applyNumberFormat="1" applyFont="1" applyBorder="1"/>
    <xf numFmtId="164" fontId="0" fillId="2" borderId="12" xfId="0" applyNumberFormat="1" applyFill="1" applyBorder="1" applyAlignment="1">
      <alignment horizontal="center" vertical="center" textRotation="90" wrapText="1"/>
    </xf>
    <xf numFmtId="165" fontId="0" fillId="2" borderId="3" xfId="0" applyNumberFormat="1" applyFill="1" applyBorder="1" applyAlignment="1">
      <alignment horizontal="center" vertical="center" textRotation="90" wrapText="1"/>
    </xf>
    <xf numFmtId="165" fontId="0" fillId="2" borderId="8" xfId="0" applyNumberFormat="1" applyFill="1" applyBorder="1" applyAlignment="1">
      <alignment horizontal="center"/>
    </xf>
    <xf numFmtId="165" fontId="4" fillId="0" borderId="3" xfId="0" applyNumberFormat="1" applyFont="1" applyBorder="1" applyAlignment="1">
      <alignment horizontal="right"/>
    </xf>
    <xf numFmtId="165" fontId="4" fillId="0" borderId="1" xfId="0" applyNumberFormat="1" applyFont="1" applyBorder="1" applyAlignment="1">
      <alignment horizontal="right"/>
    </xf>
    <xf numFmtId="165" fontId="4" fillId="0" borderId="8" xfId="0" applyNumberFormat="1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4" fillId="0" borderId="11" xfId="0" applyFont="1" applyBorder="1"/>
    <xf numFmtId="0" fontId="6" fillId="0" borderId="11" xfId="0" applyFont="1" applyBorder="1" applyAlignment="1">
      <alignment horizontal="center"/>
    </xf>
    <xf numFmtId="1" fontId="6" fillId="0" borderId="11" xfId="0" applyNumberFormat="1" applyFont="1" applyBorder="1" applyAlignment="1">
      <alignment horizontal="center" vertical="center"/>
    </xf>
    <xf numFmtId="164" fontId="6" fillId="0" borderId="11" xfId="0" applyNumberFormat="1" applyFont="1" applyBorder="1"/>
    <xf numFmtId="1" fontId="4" fillId="0" borderId="3" xfId="0" applyNumberFormat="1" applyFont="1" applyBorder="1" applyAlignment="1">
      <alignment horizontal="center" vertical="center"/>
    </xf>
    <xf numFmtId="166" fontId="1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49" fontId="4" fillId="0" borderId="3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4" fillId="0" borderId="8" xfId="0" applyNumberFormat="1" applyFont="1" applyBorder="1" applyAlignment="1">
      <alignment horizontal="center"/>
    </xf>
    <xf numFmtId="0" fontId="4" fillId="0" borderId="0" xfId="0" applyFont="1"/>
    <xf numFmtId="49" fontId="5" fillId="0" borderId="1" xfId="0" applyNumberFormat="1" applyFont="1" applyBorder="1" applyAlignment="1">
      <alignment horizontal="center"/>
    </xf>
    <xf numFmtId="49" fontId="5" fillId="0" borderId="3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80"/>
  <sheetViews>
    <sheetView tabSelected="1" view="pageBreakPreview" zoomScaleNormal="100" zoomScaleSheetLayoutView="100" workbookViewId="0">
      <selection activeCell="A8" sqref="A8:A17"/>
    </sheetView>
  </sheetViews>
  <sheetFormatPr defaultRowHeight="15" x14ac:dyDescent="0.25"/>
  <cols>
    <col min="2" max="2" width="22" style="2" customWidth="1"/>
    <col min="3" max="3" width="9.85546875" style="2" bestFit="1" customWidth="1"/>
    <col min="4" max="4" width="9.140625" style="2" customWidth="1"/>
    <col min="5" max="5" width="9.140625" style="4" customWidth="1"/>
    <col min="6" max="6" width="9.140625" style="3"/>
    <col min="7" max="7" width="12.7109375" customWidth="1"/>
    <col min="9" max="10" width="9.140625" style="17"/>
  </cols>
  <sheetData>
    <row r="1" spans="1:10" s="43" customFormat="1" ht="18.75" x14ac:dyDescent="0.3">
      <c r="A1" s="44" t="s">
        <v>13</v>
      </c>
      <c r="B1" s="45"/>
      <c r="C1" s="45"/>
      <c r="D1" s="45"/>
      <c r="E1" s="46"/>
      <c r="F1" s="47"/>
      <c r="I1" s="48"/>
      <c r="J1" s="48"/>
    </row>
    <row r="2" spans="1:10" s="43" customFormat="1" ht="18.75" x14ac:dyDescent="0.3">
      <c r="A2" s="44" t="s">
        <v>86</v>
      </c>
      <c r="B2" s="45"/>
      <c r="C2" s="45"/>
      <c r="D2" s="45"/>
      <c r="E2" s="46"/>
      <c r="F2" s="47"/>
      <c r="I2" s="48"/>
      <c r="J2" s="48"/>
    </row>
    <row r="3" spans="1:10" s="43" customFormat="1" ht="5.0999999999999996" customHeight="1" x14ac:dyDescent="0.3">
      <c r="B3" s="45"/>
      <c r="C3" s="45"/>
      <c r="D3" s="45"/>
      <c r="E3" s="46"/>
      <c r="F3" s="47"/>
      <c r="I3" s="48"/>
      <c r="J3" s="48"/>
    </row>
    <row r="4" spans="1:10" s="43" customFormat="1" ht="18.75" x14ac:dyDescent="0.3">
      <c r="A4" s="44" t="s">
        <v>14</v>
      </c>
      <c r="B4" s="45"/>
      <c r="C4" s="45"/>
      <c r="D4" s="45"/>
      <c r="E4" s="46"/>
      <c r="F4" s="47"/>
      <c r="I4" s="48"/>
      <c r="J4" s="48"/>
    </row>
    <row r="5" spans="1:10" ht="5.0999999999999996" customHeight="1" x14ac:dyDescent="0.25"/>
    <row r="6" spans="1:10" ht="15.75" x14ac:dyDescent="0.25">
      <c r="A6" s="35" t="s">
        <v>15</v>
      </c>
      <c r="C6" s="35"/>
    </row>
    <row r="7" spans="1:10" ht="5.0999999999999996" customHeight="1" thickBot="1" x14ac:dyDescent="0.3"/>
    <row r="8" spans="1:10" s="1" customFormat="1" ht="120" customHeight="1" x14ac:dyDescent="0.25">
      <c r="A8" s="5" t="s">
        <v>16</v>
      </c>
      <c r="B8" s="5" t="s">
        <v>17</v>
      </c>
      <c r="C8" s="6" t="s">
        <v>18</v>
      </c>
      <c r="D8" s="7" t="s">
        <v>19</v>
      </c>
      <c r="E8" s="8" t="s">
        <v>20</v>
      </c>
      <c r="F8" s="50" t="s">
        <v>21</v>
      </c>
      <c r="G8" s="51" t="s">
        <v>32</v>
      </c>
      <c r="H8" s="6" t="s">
        <v>22</v>
      </c>
      <c r="I8" s="9" t="s">
        <v>23</v>
      </c>
    </row>
    <row r="9" spans="1:10" s="2" customFormat="1" ht="15.75" thickBot="1" x14ac:dyDescent="0.3">
      <c r="A9" s="10" t="s">
        <v>0</v>
      </c>
      <c r="B9" s="10" t="s">
        <v>0</v>
      </c>
      <c r="C9" s="11" t="s">
        <v>0</v>
      </c>
      <c r="D9" s="12" t="s">
        <v>1</v>
      </c>
      <c r="E9" s="13" t="s">
        <v>2</v>
      </c>
      <c r="F9" s="13" t="s">
        <v>9</v>
      </c>
      <c r="G9" s="52" t="s">
        <v>3</v>
      </c>
      <c r="H9" s="12" t="s">
        <v>7</v>
      </c>
      <c r="I9" s="18" t="s">
        <v>5</v>
      </c>
    </row>
    <row r="10" spans="1:10" x14ac:dyDescent="0.25">
      <c r="A10" s="23" t="s">
        <v>12</v>
      </c>
      <c r="B10" s="36" t="s">
        <v>8</v>
      </c>
      <c r="C10" s="64" t="s">
        <v>34</v>
      </c>
      <c r="D10" s="37">
        <v>10</v>
      </c>
      <c r="E10" s="38">
        <v>10</v>
      </c>
      <c r="F10" s="38">
        <f>IF(B10=$B$18,D10*E10*$K$18,"-")</f>
        <v>60</v>
      </c>
      <c r="G10" s="53">
        <v>202</v>
      </c>
      <c r="H10" s="38">
        <f>IF(B10=$B$18,$M$18,"-")</f>
        <v>73.099999999999994</v>
      </c>
      <c r="I10" s="49">
        <f>H10*E10*D10/1000</f>
        <v>7.31</v>
      </c>
      <c r="J10" s="2"/>
    </row>
    <row r="11" spans="1:10" x14ac:dyDescent="0.25">
      <c r="A11" s="23" t="s">
        <v>12</v>
      </c>
      <c r="B11" s="39" t="s">
        <v>8</v>
      </c>
      <c r="C11" s="65" t="s">
        <v>37</v>
      </c>
      <c r="D11" s="40">
        <v>3</v>
      </c>
      <c r="E11" s="26">
        <v>8</v>
      </c>
      <c r="F11" s="26">
        <f t="shared" ref="F11:F12" si="0">IF(B11=$B$18,D11*E11*$K$18,"-")</f>
        <v>14.399999999999999</v>
      </c>
      <c r="G11" s="54">
        <v>200.3</v>
      </c>
      <c r="H11" s="26">
        <f t="shared" ref="H11:H12" si="1">IF(B11=$B$18,$M$18,"-")</f>
        <v>73.099999999999994</v>
      </c>
      <c r="I11" s="27">
        <f t="shared" ref="I11" si="2">H11*E11*D11/1000</f>
        <v>1.7544</v>
      </c>
      <c r="J11" s="2"/>
    </row>
    <row r="12" spans="1:10" x14ac:dyDescent="0.25">
      <c r="A12" s="23" t="s">
        <v>12</v>
      </c>
      <c r="B12" s="39" t="s">
        <v>8</v>
      </c>
      <c r="C12" s="65" t="s">
        <v>37</v>
      </c>
      <c r="D12" s="40">
        <v>10</v>
      </c>
      <c r="E12" s="26">
        <v>7</v>
      </c>
      <c r="F12" s="26">
        <f t="shared" si="0"/>
        <v>42</v>
      </c>
      <c r="G12" s="54">
        <v>199.4</v>
      </c>
      <c r="H12" s="26">
        <f t="shared" si="1"/>
        <v>73.099999999999994</v>
      </c>
      <c r="I12" s="27">
        <f>H12*E12*D12/1000</f>
        <v>5.1169999999999991</v>
      </c>
      <c r="J12" s="2"/>
    </row>
    <row r="13" spans="1:10" x14ac:dyDescent="0.25">
      <c r="A13" s="23" t="s">
        <v>12</v>
      </c>
      <c r="B13" s="39" t="s">
        <v>8</v>
      </c>
      <c r="C13" s="65" t="s">
        <v>36</v>
      </c>
      <c r="D13" s="40">
        <v>20</v>
      </c>
      <c r="E13" s="26">
        <v>9</v>
      </c>
      <c r="F13" s="26">
        <f t="shared" ref="F13:F14" si="3">IF(B13=$B$18,D13*E13*$K$18,"-")</f>
        <v>108</v>
      </c>
      <c r="G13" s="54">
        <v>200.3</v>
      </c>
      <c r="H13" s="26">
        <f t="shared" ref="H13:H14" si="4">IF(B13=$B$18,$M$18,"-")</f>
        <v>73.099999999999994</v>
      </c>
      <c r="I13" s="27">
        <f t="shared" ref="I13" si="5">H13*E13*D13/1000</f>
        <v>13.157999999999999</v>
      </c>
      <c r="J13" s="2"/>
    </row>
    <row r="14" spans="1:10" x14ac:dyDescent="0.25">
      <c r="A14" s="23" t="s">
        <v>12</v>
      </c>
      <c r="B14" s="39" t="s">
        <v>8</v>
      </c>
      <c r="C14" s="65" t="s">
        <v>36</v>
      </c>
      <c r="D14" s="40">
        <v>15</v>
      </c>
      <c r="E14" s="26">
        <v>7</v>
      </c>
      <c r="F14" s="26">
        <f t="shared" si="3"/>
        <v>63</v>
      </c>
      <c r="G14" s="54">
        <v>199.4</v>
      </c>
      <c r="H14" s="26">
        <f t="shared" si="4"/>
        <v>73.099999999999994</v>
      </c>
      <c r="I14" s="27">
        <f>H14*E14*D14/1000</f>
        <v>7.6754999999999987</v>
      </c>
      <c r="J14" s="2"/>
    </row>
    <row r="15" spans="1:10" x14ac:dyDescent="0.25">
      <c r="A15" s="23" t="s">
        <v>12</v>
      </c>
      <c r="B15" s="39" t="s">
        <v>8</v>
      </c>
      <c r="C15" s="65" t="s">
        <v>38</v>
      </c>
      <c r="D15" s="40">
        <v>81</v>
      </c>
      <c r="E15" s="26">
        <v>7</v>
      </c>
      <c r="F15" s="26">
        <f t="shared" ref="F15:F16" si="6">IF(B15=$B$18,D15*E15*$K$18,"-")</f>
        <v>340.2</v>
      </c>
      <c r="G15" s="54" t="s">
        <v>84</v>
      </c>
      <c r="H15" s="26">
        <f t="shared" ref="H15:H16" si="7">IF(B15=$B$18,$M$18,"-")</f>
        <v>73.099999999999994</v>
      </c>
      <c r="I15" s="27">
        <f t="shared" ref="I15:I16" si="8">H15*E15*D15/1000</f>
        <v>41.447699999999998</v>
      </c>
      <c r="J15" s="2"/>
    </row>
    <row r="16" spans="1:10" x14ac:dyDescent="0.25">
      <c r="A16" s="23" t="s">
        <v>12</v>
      </c>
      <c r="B16" s="39" t="s">
        <v>8</v>
      </c>
      <c r="C16" s="65" t="s">
        <v>39</v>
      </c>
      <c r="D16" s="40">
        <v>87</v>
      </c>
      <c r="E16" s="26">
        <v>7</v>
      </c>
      <c r="F16" s="26">
        <f t="shared" si="6"/>
        <v>365.4</v>
      </c>
      <c r="G16" s="54" t="s">
        <v>40</v>
      </c>
      <c r="H16" s="26">
        <f t="shared" si="7"/>
        <v>73.099999999999994</v>
      </c>
      <c r="I16" s="27">
        <f t="shared" si="8"/>
        <v>44.517899999999997</v>
      </c>
      <c r="J16" s="2"/>
    </row>
    <row r="17" spans="1:14" ht="15.75" thickBot="1" x14ac:dyDescent="0.3">
      <c r="A17" s="28" t="s">
        <v>42</v>
      </c>
      <c r="B17" s="28" t="s">
        <v>8</v>
      </c>
      <c r="C17" s="66" t="s">
        <v>41</v>
      </c>
      <c r="D17" s="41">
        <v>7</v>
      </c>
      <c r="E17" s="29">
        <v>5</v>
      </c>
      <c r="F17" s="29">
        <f>IF(B17=$B$18,D17*E17*$K$18,"-")</f>
        <v>21</v>
      </c>
      <c r="G17" s="55" t="s">
        <v>12</v>
      </c>
      <c r="H17" s="29">
        <f>IF(B17=$B$18,$M$18,"-")</f>
        <v>73.099999999999994</v>
      </c>
      <c r="I17" s="30">
        <f>H17*E17*D17/1000</f>
        <v>2.5585</v>
      </c>
      <c r="J17" s="2"/>
    </row>
    <row r="18" spans="1:14" x14ac:dyDescent="0.25">
      <c r="A18" s="67"/>
      <c r="B18" s="14" t="s">
        <v>8</v>
      </c>
      <c r="C18" s="14"/>
      <c r="D18" s="16">
        <f>SUMIF(B10:B17,B18,D10:D17)</f>
        <v>233</v>
      </c>
      <c r="E18" s="16"/>
      <c r="F18" s="62">
        <f>SUMIF(B10:B17,B18,F10:F17)</f>
        <v>1013.9999999999999</v>
      </c>
      <c r="G18" s="15"/>
      <c r="H18" s="19" t="s">
        <v>11</v>
      </c>
      <c r="I18" s="62">
        <f>SUMIF(B10:B17,B18,I10:I17)</f>
        <v>123.53899999999999</v>
      </c>
      <c r="J18" s="2"/>
      <c r="K18" s="20">
        <v>0.6</v>
      </c>
      <c r="L18" t="s">
        <v>10</v>
      </c>
      <c r="M18" s="20">
        <v>73.099999999999994</v>
      </c>
      <c r="N18" t="s">
        <v>6</v>
      </c>
    </row>
    <row r="19" spans="1:14" x14ac:dyDescent="0.25">
      <c r="B19" s="14"/>
      <c r="C19" s="14"/>
      <c r="D19" s="14"/>
      <c r="E19" s="16"/>
      <c r="F19" s="15"/>
      <c r="G19" s="15"/>
      <c r="H19" s="15"/>
      <c r="I19" s="15"/>
      <c r="J19" s="15"/>
      <c r="K19" s="20"/>
    </row>
    <row r="20" spans="1:14" x14ac:dyDescent="0.25">
      <c r="A20" s="63" t="s">
        <v>33</v>
      </c>
      <c r="B20" s="14"/>
      <c r="C20" s="14"/>
      <c r="D20" s="14"/>
      <c r="E20" s="16"/>
      <c r="F20" s="15"/>
      <c r="G20" s="15"/>
      <c r="H20" s="15"/>
      <c r="I20" s="15"/>
      <c r="J20" s="15"/>
      <c r="K20" s="20"/>
    </row>
    <row r="21" spans="1:14" x14ac:dyDescent="0.25">
      <c r="A21" s="63"/>
      <c r="B21" s="14"/>
      <c r="C21" s="14"/>
      <c r="D21" s="14"/>
      <c r="E21" s="16"/>
      <c r="F21" s="15"/>
      <c r="G21" s="15"/>
      <c r="H21" s="15"/>
      <c r="I21" s="15"/>
      <c r="J21" s="15"/>
      <c r="K21" s="20"/>
    </row>
    <row r="22" spans="1:14" x14ac:dyDescent="0.25">
      <c r="A22" s="63"/>
      <c r="B22" s="14"/>
      <c r="C22" s="14"/>
      <c r="D22" s="14"/>
      <c r="E22" s="16"/>
      <c r="F22" s="15"/>
      <c r="G22" s="15"/>
      <c r="H22" s="15"/>
      <c r="I22" s="15"/>
      <c r="J22" s="15"/>
      <c r="K22" s="20"/>
    </row>
    <row r="23" spans="1:14" ht="15.75" x14ac:dyDescent="0.25">
      <c r="A23" s="35" t="s">
        <v>24</v>
      </c>
      <c r="B23" s="14"/>
      <c r="C23" s="14"/>
      <c r="D23" s="14"/>
      <c r="E23" s="16"/>
      <c r="F23" s="15"/>
      <c r="G23" s="15"/>
      <c r="H23" s="15"/>
      <c r="I23" s="15"/>
      <c r="J23" s="15"/>
      <c r="K23" s="20"/>
    </row>
    <row r="24" spans="1:14" ht="6.95" customHeight="1" thickBot="1" x14ac:dyDescent="0.3">
      <c r="K24" s="20"/>
    </row>
    <row r="25" spans="1:14" ht="80.099999999999994" customHeight="1" x14ac:dyDescent="0.25">
      <c r="A25" s="5" t="s">
        <v>16</v>
      </c>
      <c r="B25" s="6" t="s">
        <v>25</v>
      </c>
      <c r="C25" s="6" t="s">
        <v>18</v>
      </c>
      <c r="D25" s="7" t="s">
        <v>26</v>
      </c>
      <c r="E25" s="8" t="s">
        <v>27</v>
      </c>
      <c r="F25" s="8" t="s">
        <v>28</v>
      </c>
      <c r="G25" s="8" t="s">
        <v>29</v>
      </c>
      <c r="H25" s="21" t="s">
        <v>30</v>
      </c>
      <c r="I25"/>
      <c r="J25"/>
    </row>
    <row r="26" spans="1:14" ht="15.75" thickBot="1" x14ac:dyDescent="0.3">
      <c r="A26" s="10" t="s">
        <v>0</v>
      </c>
      <c r="B26" s="11" t="s">
        <v>0</v>
      </c>
      <c r="C26" s="11" t="s">
        <v>0</v>
      </c>
      <c r="D26" s="12" t="s">
        <v>1</v>
      </c>
      <c r="E26" s="13" t="s">
        <v>2</v>
      </c>
      <c r="F26" s="13" t="s">
        <v>3</v>
      </c>
      <c r="G26" s="13" t="s">
        <v>4</v>
      </c>
      <c r="H26" s="22" t="s">
        <v>5</v>
      </c>
      <c r="I26"/>
      <c r="J26"/>
    </row>
    <row r="27" spans="1:14" x14ac:dyDescent="0.25">
      <c r="A27" s="36" t="s">
        <v>43</v>
      </c>
      <c r="B27" s="42" t="s">
        <v>85</v>
      </c>
      <c r="C27" s="69" t="s">
        <v>35</v>
      </c>
      <c r="D27" s="61">
        <v>1</v>
      </c>
      <c r="E27" s="38">
        <v>3.7</v>
      </c>
      <c r="F27" s="53">
        <v>198.6</v>
      </c>
      <c r="G27" s="38">
        <f t="shared" ref="G27:G44" si="9">IF(B27=$B$45,$K$45,IF(B27=$B$46,$K$46,"-"))</f>
        <v>38.950879999999998</v>
      </c>
      <c r="H27" s="49">
        <f>G27*E27/1000*D27</f>
        <v>0.144118256</v>
      </c>
      <c r="I27"/>
      <c r="J27"/>
    </row>
    <row r="28" spans="1:14" x14ac:dyDescent="0.25">
      <c r="A28" s="39" t="s">
        <v>44</v>
      </c>
      <c r="B28" s="24" t="s">
        <v>85</v>
      </c>
      <c r="C28" s="68" t="s">
        <v>12</v>
      </c>
      <c r="D28" s="25">
        <v>1</v>
      </c>
      <c r="E28" s="26">
        <v>3.7</v>
      </c>
      <c r="F28" s="54">
        <v>198.6</v>
      </c>
      <c r="G28" s="26">
        <f t="shared" si="9"/>
        <v>38.950879999999998</v>
      </c>
      <c r="H28" s="27">
        <f>G28*E28/1000*D28</f>
        <v>0.144118256</v>
      </c>
      <c r="I28"/>
      <c r="J28"/>
    </row>
    <row r="29" spans="1:14" x14ac:dyDescent="0.25">
      <c r="A29" s="39" t="s">
        <v>46</v>
      </c>
      <c r="B29" s="24" t="s">
        <v>85</v>
      </c>
      <c r="C29" s="68" t="s">
        <v>36</v>
      </c>
      <c r="D29" s="25">
        <v>1</v>
      </c>
      <c r="E29" s="26">
        <v>2.5</v>
      </c>
      <c r="F29" s="54">
        <v>198.6</v>
      </c>
      <c r="G29" s="26">
        <f t="shared" si="9"/>
        <v>38.950879999999998</v>
      </c>
      <c r="H29" s="27">
        <f t="shared" ref="H29:H44" si="10">G29*E29/1000*D29</f>
        <v>9.7377199999999983E-2</v>
      </c>
      <c r="I29"/>
      <c r="J29"/>
    </row>
    <row r="30" spans="1:14" x14ac:dyDescent="0.25">
      <c r="A30" s="39" t="s">
        <v>47</v>
      </c>
      <c r="B30" s="24" t="s">
        <v>85</v>
      </c>
      <c r="C30" s="68" t="s">
        <v>36</v>
      </c>
      <c r="D30" s="25">
        <v>1</v>
      </c>
      <c r="E30" s="26">
        <v>2.5</v>
      </c>
      <c r="F30" s="54">
        <v>198.6</v>
      </c>
      <c r="G30" s="26">
        <f t="shared" si="9"/>
        <v>38.950879999999998</v>
      </c>
      <c r="H30" s="27">
        <f t="shared" si="10"/>
        <v>9.7377199999999983E-2</v>
      </c>
      <c r="I30"/>
      <c r="J30"/>
    </row>
    <row r="31" spans="1:14" x14ac:dyDescent="0.25">
      <c r="A31" s="39" t="s">
        <v>48</v>
      </c>
      <c r="B31" s="24" t="s">
        <v>85</v>
      </c>
      <c r="C31" s="68" t="s">
        <v>36</v>
      </c>
      <c r="D31" s="25">
        <v>1</v>
      </c>
      <c r="E31" s="26">
        <v>2.5</v>
      </c>
      <c r="F31" s="54">
        <v>198.6</v>
      </c>
      <c r="G31" s="26">
        <f t="shared" si="9"/>
        <v>38.950879999999998</v>
      </c>
      <c r="H31" s="27">
        <f t="shared" si="10"/>
        <v>9.7377199999999983E-2</v>
      </c>
      <c r="I31"/>
      <c r="J31"/>
    </row>
    <row r="32" spans="1:14" x14ac:dyDescent="0.25">
      <c r="A32" s="39" t="s">
        <v>49</v>
      </c>
      <c r="B32" s="24" t="s">
        <v>85</v>
      </c>
      <c r="C32" s="68" t="s">
        <v>12</v>
      </c>
      <c r="D32" s="25">
        <v>1</v>
      </c>
      <c r="E32" s="26">
        <v>2.9</v>
      </c>
      <c r="F32" s="54">
        <v>198.6</v>
      </c>
      <c r="G32" s="26">
        <f t="shared" si="9"/>
        <v>38.950879999999998</v>
      </c>
      <c r="H32" s="27">
        <f t="shared" si="10"/>
        <v>0.11295755199999999</v>
      </c>
      <c r="I32"/>
      <c r="J32"/>
    </row>
    <row r="33" spans="1:12" x14ac:dyDescent="0.25">
      <c r="A33" s="39" t="s">
        <v>50</v>
      </c>
      <c r="B33" s="24" t="s">
        <v>45</v>
      </c>
      <c r="C33" s="68" t="s">
        <v>38</v>
      </c>
      <c r="D33" s="25">
        <v>1</v>
      </c>
      <c r="E33" s="26">
        <v>2.7</v>
      </c>
      <c r="F33" s="54">
        <v>198.5</v>
      </c>
      <c r="G33" s="26">
        <f t="shared" si="9"/>
        <v>24.187239999999999</v>
      </c>
      <c r="H33" s="27">
        <f t="shared" si="10"/>
        <v>6.5305548000000005E-2</v>
      </c>
      <c r="I33"/>
      <c r="J33"/>
    </row>
    <row r="34" spans="1:12" x14ac:dyDescent="0.25">
      <c r="A34" s="39" t="s">
        <v>51</v>
      </c>
      <c r="B34" s="24" t="s">
        <v>45</v>
      </c>
      <c r="C34" s="68" t="s">
        <v>38</v>
      </c>
      <c r="D34" s="25">
        <v>1</v>
      </c>
      <c r="E34" s="26">
        <v>2.7</v>
      </c>
      <c r="F34" s="54">
        <v>198.5</v>
      </c>
      <c r="G34" s="26">
        <f t="shared" si="9"/>
        <v>24.187239999999999</v>
      </c>
      <c r="H34" s="27">
        <f t="shared" si="10"/>
        <v>6.5305548000000005E-2</v>
      </c>
      <c r="I34"/>
      <c r="J34"/>
    </row>
    <row r="35" spans="1:12" x14ac:dyDescent="0.25">
      <c r="A35" s="39" t="s">
        <v>52</v>
      </c>
      <c r="B35" s="24" t="s">
        <v>45</v>
      </c>
      <c r="C35" s="68" t="s">
        <v>38</v>
      </c>
      <c r="D35" s="25">
        <v>1</v>
      </c>
      <c r="E35" s="26">
        <v>2.7</v>
      </c>
      <c r="F35" s="54">
        <v>198.5</v>
      </c>
      <c r="G35" s="26">
        <f t="shared" si="9"/>
        <v>24.187239999999999</v>
      </c>
      <c r="H35" s="27">
        <f t="shared" si="10"/>
        <v>6.5305548000000005E-2</v>
      </c>
      <c r="I35"/>
      <c r="J35"/>
    </row>
    <row r="36" spans="1:12" x14ac:dyDescent="0.25">
      <c r="A36" s="39" t="s">
        <v>53</v>
      </c>
      <c r="B36" s="24" t="s">
        <v>45</v>
      </c>
      <c r="C36" s="68" t="s">
        <v>38</v>
      </c>
      <c r="D36" s="25">
        <v>1</v>
      </c>
      <c r="E36" s="26">
        <v>2.7</v>
      </c>
      <c r="F36" s="54">
        <v>198.5</v>
      </c>
      <c r="G36" s="26">
        <f t="shared" si="9"/>
        <v>24.187239999999999</v>
      </c>
      <c r="H36" s="27">
        <f t="shared" si="10"/>
        <v>6.5305548000000005E-2</v>
      </c>
      <c r="I36"/>
      <c r="J36"/>
    </row>
    <row r="37" spans="1:12" x14ac:dyDescent="0.25">
      <c r="A37" s="39" t="s">
        <v>54</v>
      </c>
      <c r="B37" s="24" t="s">
        <v>45</v>
      </c>
      <c r="C37" s="68" t="s">
        <v>38</v>
      </c>
      <c r="D37" s="25">
        <v>1</v>
      </c>
      <c r="E37" s="26">
        <v>2.7</v>
      </c>
      <c r="F37" s="54">
        <v>198.2</v>
      </c>
      <c r="G37" s="26">
        <f t="shared" si="9"/>
        <v>24.187239999999999</v>
      </c>
      <c r="H37" s="27">
        <f t="shared" si="10"/>
        <v>6.5305548000000005E-2</v>
      </c>
      <c r="I37"/>
      <c r="J37"/>
    </row>
    <row r="38" spans="1:12" x14ac:dyDescent="0.25">
      <c r="A38" s="39" t="s">
        <v>55</v>
      </c>
      <c r="B38" s="24" t="s">
        <v>45</v>
      </c>
      <c r="C38" s="68" t="s">
        <v>38</v>
      </c>
      <c r="D38" s="25">
        <v>1</v>
      </c>
      <c r="E38" s="26">
        <v>2.7</v>
      </c>
      <c r="F38" s="54">
        <v>198.2</v>
      </c>
      <c r="G38" s="26">
        <f t="shared" si="9"/>
        <v>24.187239999999999</v>
      </c>
      <c r="H38" s="27">
        <f t="shared" si="10"/>
        <v>6.5305548000000005E-2</v>
      </c>
      <c r="I38"/>
      <c r="J38"/>
    </row>
    <row r="39" spans="1:12" x14ac:dyDescent="0.25">
      <c r="A39" s="39" t="s">
        <v>56</v>
      </c>
      <c r="B39" s="24" t="s">
        <v>45</v>
      </c>
      <c r="C39" s="68" t="s">
        <v>39</v>
      </c>
      <c r="D39" s="25">
        <v>1</v>
      </c>
      <c r="E39" s="26">
        <v>2.7</v>
      </c>
      <c r="F39" s="54">
        <v>198.2</v>
      </c>
      <c r="G39" s="26">
        <f t="shared" si="9"/>
        <v>24.187239999999999</v>
      </c>
      <c r="H39" s="27">
        <f t="shared" si="10"/>
        <v>6.5305548000000005E-2</v>
      </c>
      <c r="I39"/>
      <c r="J39"/>
    </row>
    <row r="40" spans="1:12" x14ac:dyDescent="0.25">
      <c r="A40" s="39" t="s">
        <v>57</v>
      </c>
      <c r="B40" s="24" t="s">
        <v>45</v>
      </c>
      <c r="C40" s="68" t="s">
        <v>39</v>
      </c>
      <c r="D40" s="25">
        <v>1</v>
      </c>
      <c r="E40" s="26">
        <v>2.7</v>
      </c>
      <c r="F40" s="54">
        <v>198.2</v>
      </c>
      <c r="G40" s="26">
        <f t="shared" si="9"/>
        <v>24.187239999999999</v>
      </c>
      <c r="H40" s="27">
        <f t="shared" si="10"/>
        <v>6.5305548000000005E-2</v>
      </c>
      <c r="I40"/>
      <c r="J40"/>
    </row>
    <row r="41" spans="1:12" x14ac:dyDescent="0.25">
      <c r="A41" s="39" t="s">
        <v>58</v>
      </c>
      <c r="B41" s="24" t="s">
        <v>45</v>
      </c>
      <c r="C41" s="68" t="s">
        <v>39</v>
      </c>
      <c r="D41" s="25">
        <v>1</v>
      </c>
      <c r="E41" s="26">
        <v>2.7</v>
      </c>
      <c r="F41" s="54">
        <v>197.7</v>
      </c>
      <c r="G41" s="26">
        <f t="shared" si="9"/>
        <v>24.187239999999999</v>
      </c>
      <c r="H41" s="27">
        <f t="shared" si="10"/>
        <v>6.5305548000000005E-2</v>
      </c>
      <c r="I41"/>
      <c r="J41"/>
    </row>
    <row r="42" spans="1:12" x14ac:dyDescent="0.25">
      <c r="A42" s="39" t="s">
        <v>59</v>
      </c>
      <c r="B42" s="24" t="s">
        <v>45</v>
      </c>
      <c r="C42" s="68" t="s">
        <v>39</v>
      </c>
      <c r="D42" s="25">
        <v>1</v>
      </c>
      <c r="E42" s="26">
        <v>2.7</v>
      </c>
      <c r="F42" s="54">
        <v>197.7</v>
      </c>
      <c r="G42" s="26">
        <f t="shared" si="9"/>
        <v>24.187239999999999</v>
      </c>
      <c r="H42" s="27">
        <f t="shared" si="10"/>
        <v>6.5305548000000005E-2</v>
      </c>
      <c r="I42"/>
      <c r="J42"/>
    </row>
    <row r="43" spans="1:12" x14ac:dyDescent="0.25">
      <c r="A43" s="39" t="s">
        <v>60</v>
      </c>
      <c r="B43" s="24" t="s">
        <v>45</v>
      </c>
      <c r="C43" s="68" t="s">
        <v>39</v>
      </c>
      <c r="D43" s="25">
        <v>1</v>
      </c>
      <c r="E43" s="26">
        <v>2.7</v>
      </c>
      <c r="F43" s="54">
        <v>197.7</v>
      </c>
      <c r="G43" s="26">
        <f t="shared" si="9"/>
        <v>24.187239999999999</v>
      </c>
      <c r="H43" s="27">
        <f t="shared" si="10"/>
        <v>6.5305548000000005E-2</v>
      </c>
      <c r="I43"/>
      <c r="J43"/>
    </row>
    <row r="44" spans="1:12" ht="15.75" thickBot="1" x14ac:dyDescent="0.3">
      <c r="A44" s="39" t="s">
        <v>61</v>
      </c>
      <c r="B44" s="24" t="s">
        <v>45</v>
      </c>
      <c r="C44" s="68" t="s">
        <v>39</v>
      </c>
      <c r="D44" s="25">
        <v>1</v>
      </c>
      <c r="E44" s="26">
        <v>2.7</v>
      </c>
      <c r="F44" s="54">
        <v>197.7</v>
      </c>
      <c r="G44" s="26">
        <f t="shared" si="9"/>
        <v>24.187239999999999</v>
      </c>
      <c r="H44" s="27">
        <f t="shared" si="10"/>
        <v>6.5305548000000005E-2</v>
      </c>
      <c r="I44"/>
      <c r="J44"/>
    </row>
    <row r="45" spans="1:12" x14ac:dyDescent="0.25">
      <c r="A45" s="57"/>
      <c r="B45" s="58" t="s">
        <v>85</v>
      </c>
      <c r="C45" s="58"/>
      <c r="D45" s="59">
        <f>SUMIF(B27:B44,B45,D27:D44)</f>
        <v>6</v>
      </c>
      <c r="E45" s="60">
        <f>SUMIF(B27:B44,B45,E27:E44)</f>
        <v>17.8</v>
      </c>
      <c r="F45" s="60"/>
      <c r="G45" s="56" t="s">
        <v>11</v>
      </c>
      <c r="H45" s="33">
        <f>SUMIF(B27:B44,B45,H27:H44)</f>
        <v>0.69332566399999995</v>
      </c>
      <c r="I45"/>
      <c r="J45"/>
      <c r="K45" s="20">
        <f>0.00496*7853</f>
        <v>38.950879999999998</v>
      </c>
      <c r="L45" t="s">
        <v>6</v>
      </c>
    </row>
    <row r="46" spans="1:12" x14ac:dyDescent="0.25">
      <c r="B46" s="14" t="s">
        <v>45</v>
      </c>
      <c r="C46" s="14"/>
      <c r="D46" s="31">
        <f>SUMIF(B27:B44,B46,D27:D44)</f>
        <v>12</v>
      </c>
      <c r="E46" s="32">
        <f>SUMIF(B27:B44,B46,E27:E44)</f>
        <v>32.4</v>
      </c>
      <c r="F46" s="15"/>
      <c r="G46" s="19" t="s">
        <v>11</v>
      </c>
      <c r="H46" s="34">
        <f>SUMIF(B27:B44,B46,H27:H44)</f>
        <v>0.783666576</v>
      </c>
      <c r="I46" s="15"/>
      <c r="J46" s="15"/>
      <c r="K46" s="20">
        <f>0.00308*7853</f>
        <v>24.187239999999999</v>
      </c>
      <c r="L46" t="s">
        <v>6</v>
      </c>
    </row>
    <row r="47" spans="1:12" x14ac:dyDescent="0.25">
      <c r="B47" s="14"/>
      <c r="C47" s="14"/>
      <c r="D47" s="14"/>
      <c r="E47" s="16"/>
      <c r="F47" s="15"/>
      <c r="G47" s="15"/>
      <c r="H47" s="15"/>
      <c r="I47" s="15"/>
      <c r="J47" s="15"/>
      <c r="K47" s="20"/>
    </row>
    <row r="48" spans="1:12" x14ac:dyDescent="0.25">
      <c r="B48" s="14"/>
      <c r="C48" s="14"/>
      <c r="D48" s="14"/>
      <c r="E48" s="16"/>
      <c r="F48" s="15"/>
      <c r="G48" s="15"/>
      <c r="H48" s="15"/>
      <c r="I48" s="15"/>
      <c r="J48" s="15"/>
      <c r="K48" s="20"/>
    </row>
    <row r="49" spans="1:11" ht="15.75" x14ac:dyDescent="0.25">
      <c r="A49" s="35" t="s">
        <v>31</v>
      </c>
      <c r="B49" s="14"/>
      <c r="C49" s="14"/>
      <c r="D49" s="14"/>
      <c r="E49" s="16"/>
      <c r="F49" s="15"/>
      <c r="G49" s="15"/>
      <c r="H49" s="15"/>
      <c r="I49" s="15"/>
      <c r="J49" s="15"/>
      <c r="K49" s="20"/>
    </row>
    <row r="50" spans="1:11" ht="6.95" customHeight="1" thickBot="1" x14ac:dyDescent="0.3">
      <c r="K50" s="20"/>
    </row>
    <row r="51" spans="1:11" ht="80.099999999999994" customHeight="1" x14ac:dyDescent="0.25">
      <c r="A51" s="5" t="s">
        <v>16</v>
      </c>
      <c r="B51" s="6" t="s">
        <v>25</v>
      </c>
      <c r="C51" s="6" t="s">
        <v>18</v>
      </c>
      <c r="D51" s="7" t="s">
        <v>26</v>
      </c>
      <c r="E51" s="8" t="s">
        <v>27</v>
      </c>
      <c r="F51" s="8" t="s">
        <v>28</v>
      </c>
      <c r="G51" s="8" t="s">
        <v>29</v>
      </c>
      <c r="H51" s="21" t="s">
        <v>30</v>
      </c>
      <c r="I51"/>
      <c r="J51"/>
    </row>
    <row r="52" spans="1:11" ht="15.75" thickBot="1" x14ac:dyDescent="0.3">
      <c r="A52" s="10" t="s">
        <v>0</v>
      </c>
      <c r="B52" s="11" t="s">
        <v>0</v>
      </c>
      <c r="C52" s="11" t="s">
        <v>0</v>
      </c>
      <c r="D52" s="12" t="s">
        <v>1</v>
      </c>
      <c r="E52" s="13" t="s">
        <v>2</v>
      </c>
      <c r="F52" s="13" t="s">
        <v>3</v>
      </c>
      <c r="G52" s="13" t="s">
        <v>4</v>
      </c>
      <c r="H52" s="22" t="s">
        <v>5</v>
      </c>
      <c r="I52"/>
      <c r="J52"/>
    </row>
    <row r="53" spans="1:11" x14ac:dyDescent="0.25">
      <c r="A53" s="36" t="s">
        <v>62</v>
      </c>
      <c r="B53" s="42" t="s">
        <v>82</v>
      </c>
      <c r="C53" s="42" t="s">
        <v>34</v>
      </c>
      <c r="D53" s="61">
        <v>1</v>
      </c>
      <c r="E53" s="38">
        <v>7.8</v>
      </c>
      <c r="F53" s="53">
        <v>198.6</v>
      </c>
      <c r="G53" s="38">
        <f t="shared" ref="G53:G72" si="11">IF(B53=$B$73,$K$73,IF(B53=$B$74,$K$74,"-"))</f>
        <v>111.19847999999999</v>
      </c>
      <c r="H53" s="49">
        <f>G53*E53/1000</f>
        <v>0.86734814399999993</v>
      </c>
      <c r="I53"/>
      <c r="J53"/>
    </row>
    <row r="54" spans="1:11" x14ac:dyDescent="0.25">
      <c r="A54" s="39" t="s">
        <v>63</v>
      </c>
      <c r="B54" s="24" t="s">
        <v>82</v>
      </c>
      <c r="C54" s="24" t="s">
        <v>34</v>
      </c>
      <c r="D54" s="25">
        <v>1</v>
      </c>
      <c r="E54" s="26">
        <v>7.8</v>
      </c>
      <c r="F54" s="54">
        <v>198.6</v>
      </c>
      <c r="G54" s="26">
        <f t="shared" si="11"/>
        <v>111.19847999999999</v>
      </c>
      <c r="H54" s="27">
        <f>G54*E54/1000</f>
        <v>0.86734814399999993</v>
      </c>
      <c r="I54"/>
      <c r="J54"/>
    </row>
    <row r="55" spans="1:11" x14ac:dyDescent="0.25">
      <c r="A55" s="39" t="s">
        <v>64</v>
      </c>
      <c r="B55" s="24" t="s">
        <v>82</v>
      </c>
      <c r="C55" s="68" t="s">
        <v>36</v>
      </c>
      <c r="D55" s="25">
        <v>1</v>
      </c>
      <c r="E55" s="26">
        <v>4.5</v>
      </c>
      <c r="F55" s="54">
        <v>198.6</v>
      </c>
      <c r="G55" s="26">
        <f t="shared" si="11"/>
        <v>111.19847999999999</v>
      </c>
      <c r="H55" s="27">
        <f t="shared" ref="H55" si="12">G55*E55/1000</f>
        <v>0.50039316</v>
      </c>
      <c r="I55"/>
      <c r="J55"/>
    </row>
    <row r="56" spans="1:11" x14ac:dyDescent="0.25">
      <c r="A56" s="39" t="s">
        <v>65</v>
      </c>
      <c r="B56" s="24" t="s">
        <v>82</v>
      </c>
      <c r="C56" s="68" t="s">
        <v>36</v>
      </c>
      <c r="D56" s="25">
        <v>1</v>
      </c>
      <c r="E56" s="26">
        <v>5.3</v>
      </c>
      <c r="F56" s="54">
        <v>198.6</v>
      </c>
      <c r="G56" s="26">
        <f t="shared" si="11"/>
        <v>111.19847999999999</v>
      </c>
      <c r="H56" s="27">
        <f t="shared" ref="H56:H72" si="13">G56*E56/1000</f>
        <v>0.58935194399999991</v>
      </c>
      <c r="I56"/>
      <c r="J56"/>
    </row>
    <row r="57" spans="1:11" x14ac:dyDescent="0.25">
      <c r="A57" s="39" t="s">
        <v>66</v>
      </c>
      <c r="B57" s="24" t="s">
        <v>82</v>
      </c>
      <c r="C57" s="68" t="s">
        <v>36</v>
      </c>
      <c r="D57" s="25">
        <v>1</v>
      </c>
      <c r="E57" s="26">
        <v>6.3</v>
      </c>
      <c r="F57" s="54">
        <v>198.6</v>
      </c>
      <c r="G57" s="26">
        <f t="shared" si="11"/>
        <v>111.19847999999999</v>
      </c>
      <c r="H57" s="27">
        <f t="shared" si="13"/>
        <v>0.70055042399999989</v>
      </c>
      <c r="I57"/>
      <c r="J57"/>
    </row>
    <row r="58" spans="1:11" x14ac:dyDescent="0.25">
      <c r="A58" s="39" t="s">
        <v>67</v>
      </c>
      <c r="B58" s="24" t="s">
        <v>82</v>
      </c>
      <c r="C58" s="68" t="s">
        <v>36</v>
      </c>
      <c r="D58" s="25">
        <v>1</v>
      </c>
      <c r="E58" s="26">
        <v>8.1999999999999993</v>
      </c>
      <c r="F58" s="54">
        <v>198.6</v>
      </c>
      <c r="G58" s="26">
        <f t="shared" si="11"/>
        <v>111.19847999999999</v>
      </c>
      <c r="H58" s="27">
        <f t="shared" si="13"/>
        <v>0.91182753599999977</v>
      </c>
      <c r="I58"/>
      <c r="J58"/>
    </row>
    <row r="59" spans="1:11" x14ac:dyDescent="0.25">
      <c r="A59" s="39" t="s">
        <v>68</v>
      </c>
      <c r="B59" s="24" t="s">
        <v>82</v>
      </c>
      <c r="C59" s="68" t="s">
        <v>12</v>
      </c>
      <c r="D59" s="25">
        <v>1</v>
      </c>
      <c r="E59" s="26">
        <v>1.3</v>
      </c>
      <c r="F59" s="54">
        <v>198.6</v>
      </c>
      <c r="G59" s="26">
        <f t="shared" si="11"/>
        <v>111.19847999999999</v>
      </c>
      <c r="H59" s="27">
        <f t="shared" si="13"/>
        <v>0.14455802399999998</v>
      </c>
      <c r="I59"/>
      <c r="J59"/>
    </row>
    <row r="60" spans="1:11" x14ac:dyDescent="0.25">
      <c r="A60" s="39" t="s">
        <v>69</v>
      </c>
      <c r="B60" s="24" t="s">
        <v>82</v>
      </c>
      <c r="C60" s="68" t="s">
        <v>12</v>
      </c>
      <c r="D60" s="25">
        <v>1</v>
      </c>
      <c r="E60" s="26">
        <v>3.3</v>
      </c>
      <c r="F60" s="54">
        <v>198.6</v>
      </c>
      <c r="G60" s="26">
        <f t="shared" si="11"/>
        <v>111.19847999999999</v>
      </c>
      <c r="H60" s="27">
        <f t="shared" si="13"/>
        <v>0.36695498399999998</v>
      </c>
      <c r="I60"/>
      <c r="J60"/>
    </row>
    <row r="61" spans="1:11" x14ac:dyDescent="0.25">
      <c r="A61" s="39" t="s">
        <v>70</v>
      </c>
      <c r="B61" s="24" t="s">
        <v>83</v>
      </c>
      <c r="C61" s="68" t="s">
        <v>38</v>
      </c>
      <c r="D61" s="25">
        <v>1</v>
      </c>
      <c r="E61" s="26">
        <v>6.8</v>
      </c>
      <c r="F61" s="54">
        <v>198.5</v>
      </c>
      <c r="G61" s="26">
        <f t="shared" si="11"/>
        <v>70.488528000000002</v>
      </c>
      <c r="H61" s="27">
        <f t="shared" si="13"/>
        <v>0.47932199040000001</v>
      </c>
      <c r="I61"/>
      <c r="J61"/>
    </row>
    <row r="62" spans="1:11" x14ac:dyDescent="0.25">
      <c r="A62" s="39" t="s">
        <v>71</v>
      </c>
      <c r="B62" s="24" t="s">
        <v>83</v>
      </c>
      <c r="C62" s="68" t="s">
        <v>38</v>
      </c>
      <c r="D62" s="25">
        <v>1</v>
      </c>
      <c r="E62" s="26">
        <v>6.8</v>
      </c>
      <c r="F62" s="54">
        <v>198.5</v>
      </c>
      <c r="G62" s="26">
        <f t="shared" si="11"/>
        <v>70.488528000000002</v>
      </c>
      <c r="H62" s="27">
        <f t="shared" si="13"/>
        <v>0.47932199040000001</v>
      </c>
      <c r="I62"/>
      <c r="J62"/>
    </row>
    <row r="63" spans="1:11" x14ac:dyDescent="0.25">
      <c r="A63" s="39" t="s">
        <v>72</v>
      </c>
      <c r="B63" s="24" t="s">
        <v>83</v>
      </c>
      <c r="C63" s="68" t="s">
        <v>38</v>
      </c>
      <c r="D63" s="25">
        <v>1</v>
      </c>
      <c r="E63" s="26">
        <v>8</v>
      </c>
      <c r="F63" s="54">
        <v>198.5</v>
      </c>
      <c r="G63" s="26">
        <f t="shared" si="11"/>
        <v>70.488528000000002</v>
      </c>
      <c r="H63" s="27">
        <f t="shared" si="13"/>
        <v>0.56390822400000007</v>
      </c>
      <c r="I63"/>
      <c r="J63"/>
    </row>
    <row r="64" spans="1:11" x14ac:dyDescent="0.25">
      <c r="A64" s="39" t="s">
        <v>73</v>
      </c>
      <c r="B64" s="24" t="s">
        <v>83</v>
      </c>
      <c r="C64" s="68" t="s">
        <v>38</v>
      </c>
      <c r="D64" s="25">
        <v>1</v>
      </c>
      <c r="E64" s="26">
        <v>8</v>
      </c>
      <c r="F64" s="54">
        <v>198.5</v>
      </c>
      <c r="G64" s="26">
        <f t="shared" si="11"/>
        <v>70.488528000000002</v>
      </c>
      <c r="H64" s="27">
        <f t="shared" si="13"/>
        <v>0.56390822400000007</v>
      </c>
      <c r="I64"/>
      <c r="J64"/>
    </row>
    <row r="65" spans="1:12" x14ac:dyDescent="0.25">
      <c r="A65" s="39" t="s">
        <v>74</v>
      </c>
      <c r="B65" s="24" t="s">
        <v>83</v>
      </c>
      <c r="C65" s="68" t="s">
        <v>38</v>
      </c>
      <c r="D65" s="25">
        <v>1</v>
      </c>
      <c r="E65" s="26">
        <v>5.5</v>
      </c>
      <c r="F65" s="54">
        <v>198.2</v>
      </c>
      <c r="G65" s="26">
        <f t="shared" si="11"/>
        <v>70.488528000000002</v>
      </c>
      <c r="H65" s="27">
        <f t="shared" si="13"/>
        <v>0.38768690400000005</v>
      </c>
      <c r="I65"/>
      <c r="J65"/>
    </row>
    <row r="66" spans="1:12" x14ac:dyDescent="0.25">
      <c r="A66" s="39" t="s">
        <v>75</v>
      </c>
      <c r="B66" s="24" t="s">
        <v>83</v>
      </c>
      <c r="C66" s="68" t="s">
        <v>38</v>
      </c>
      <c r="D66" s="25">
        <v>1</v>
      </c>
      <c r="E66" s="26">
        <v>7.1</v>
      </c>
      <c r="F66" s="54">
        <v>198.2</v>
      </c>
      <c r="G66" s="26">
        <f t="shared" si="11"/>
        <v>70.488528000000002</v>
      </c>
      <c r="H66" s="27">
        <f t="shared" si="13"/>
        <v>0.50046854880000002</v>
      </c>
      <c r="I66"/>
      <c r="J66"/>
    </row>
    <row r="67" spans="1:12" x14ac:dyDescent="0.25">
      <c r="A67" s="39" t="s">
        <v>76</v>
      </c>
      <c r="B67" s="24" t="s">
        <v>83</v>
      </c>
      <c r="C67" s="68" t="s">
        <v>39</v>
      </c>
      <c r="D67" s="25">
        <v>1</v>
      </c>
      <c r="E67" s="26">
        <v>7.5</v>
      </c>
      <c r="F67" s="54">
        <v>198.2</v>
      </c>
      <c r="G67" s="26">
        <f t="shared" si="11"/>
        <v>70.488528000000002</v>
      </c>
      <c r="H67" s="27">
        <f t="shared" si="13"/>
        <v>0.52866395999999993</v>
      </c>
      <c r="I67"/>
      <c r="J67"/>
    </row>
    <row r="68" spans="1:12" x14ac:dyDescent="0.25">
      <c r="A68" s="39" t="s">
        <v>77</v>
      </c>
      <c r="B68" s="24" t="s">
        <v>83</v>
      </c>
      <c r="C68" s="68" t="s">
        <v>39</v>
      </c>
      <c r="D68" s="25">
        <v>1</v>
      </c>
      <c r="E68" s="26">
        <v>9.1999999999999993</v>
      </c>
      <c r="F68" s="54">
        <v>198.2</v>
      </c>
      <c r="G68" s="26">
        <f t="shared" si="11"/>
        <v>70.488528000000002</v>
      </c>
      <c r="H68" s="27">
        <f t="shared" si="13"/>
        <v>0.64849445759999991</v>
      </c>
      <c r="I68"/>
      <c r="J68"/>
    </row>
    <row r="69" spans="1:12" x14ac:dyDescent="0.25">
      <c r="A69" s="39" t="s">
        <v>78</v>
      </c>
      <c r="B69" s="24" t="s">
        <v>83</v>
      </c>
      <c r="C69" s="68" t="s">
        <v>39</v>
      </c>
      <c r="D69" s="25">
        <v>1</v>
      </c>
      <c r="E69" s="26">
        <v>8</v>
      </c>
      <c r="F69" s="54">
        <v>197.7</v>
      </c>
      <c r="G69" s="26">
        <f t="shared" si="11"/>
        <v>70.488528000000002</v>
      </c>
      <c r="H69" s="27">
        <f t="shared" si="13"/>
        <v>0.56390822400000007</v>
      </c>
      <c r="I69"/>
      <c r="J69"/>
    </row>
    <row r="70" spans="1:12" x14ac:dyDescent="0.25">
      <c r="A70" s="39" t="s">
        <v>79</v>
      </c>
      <c r="B70" s="24" t="s">
        <v>83</v>
      </c>
      <c r="C70" s="68" t="s">
        <v>39</v>
      </c>
      <c r="D70" s="25">
        <v>1</v>
      </c>
      <c r="E70" s="26">
        <v>8</v>
      </c>
      <c r="F70" s="54">
        <v>197.7</v>
      </c>
      <c r="G70" s="26">
        <f t="shared" si="11"/>
        <v>70.488528000000002</v>
      </c>
      <c r="H70" s="27">
        <f t="shared" si="13"/>
        <v>0.56390822400000007</v>
      </c>
      <c r="I70"/>
      <c r="J70"/>
    </row>
    <row r="71" spans="1:12" x14ac:dyDescent="0.25">
      <c r="A71" s="39" t="s">
        <v>80</v>
      </c>
      <c r="B71" s="24" t="s">
        <v>83</v>
      </c>
      <c r="C71" s="68" t="s">
        <v>39</v>
      </c>
      <c r="D71" s="25">
        <v>1</v>
      </c>
      <c r="E71" s="26">
        <v>8</v>
      </c>
      <c r="F71" s="54">
        <v>197.7</v>
      </c>
      <c r="G71" s="26">
        <f t="shared" si="11"/>
        <v>70.488528000000002</v>
      </c>
      <c r="H71" s="27">
        <f t="shared" si="13"/>
        <v>0.56390822400000007</v>
      </c>
      <c r="I71"/>
      <c r="J71"/>
    </row>
    <row r="72" spans="1:12" ht="15.75" thickBot="1" x14ac:dyDescent="0.3">
      <c r="A72" s="39" t="s">
        <v>81</v>
      </c>
      <c r="B72" s="24" t="s">
        <v>83</v>
      </c>
      <c r="C72" s="68" t="s">
        <v>39</v>
      </c>
      <c r="D72" s="25">
        <v>1</v>
      </c>
      <c r="E72" s="26">
        <v>8</v>
      </c>
      <c r="F72" s="54">
        <v>197.7</v>
      </c>
      <c r="G72" s="26">
        <f t="shared" si="11"/>
        <v>70.488528000000002</v>
      </c>
      <c r="H72" s="27">
        <f t="shared" si="13"/>
        <v>0.56390822400000007</v>
      </c>
      <c r="I72"/>
      <c r="J72"/>
    </row>
    <row r="73" spans="1:12" x14ac:dyDescent="0.25">
      <c r="A73" s="57"/>
      <c r="B73" s="58" t="s">
        <v>82</v>
      </c>
      <c r="C73" s="58"/>
      <c r="D73" s="59">
        <f>SUMIF(B53:B72,B73,D53:D72)</f>
        <v>8</v>
      </c>
      <c r="E73" s="60">
        <f>SUMIF(B53:B72,B73,E53:E72)</f>
        <v>44.5</v>
      </c>
      <c r="F73" s="60"/>
      <c r="G73" s="56" t="s">
        <v>11</v>
      </c>
      <c r="H73" s="33">
        <f>SUMIF(B53:B72,B73,H53:H72)</f>
        <v>4.9483323600000002</v>
      </c>
      <c r="I73"/>
      <c r="J73"/>
      <c r="K73" s="20">
        <f>0.0118*7853*1.2</f>
        <v>111.19847999999999</v>
      </c>
      <c r="L73" t="s">
        <v>6</v>
      </c>
    </row>
    <row r="74" spans="1:12" x14ac:dyDescent="0.25">
      <c r="B74" s="14" t="s">
        <v>83</v>
      </c>
      <c r="C74" s="14"/>
      <c r="D74" s="31">
        <f>SUMIF(B53:B72,B74,D53:D72)</f>
        <v>12</v>
      </c>
      <c r="E74" s="32">
        <f>SUMIF(B53:B72,B74,E53:E72)</f>
        <v>90.9</v>
      </c>
      <c r="F74" s="15"/>
      <c r="G74" s="19" t="s">
        <v>11</v>
      </c>
      <c r="H74" s="34">
        <f>SUMIF(B53:B72,B74,H53:H72)</f>
        <v>6.4074071952000011</v>
      </c>
      <c r="I74" s="15"/>
      <c r="J74" s="15"/>
      <c r="K74" s="20">
        <f>0.00748*7853*1.2</f>
        <v>70.488528000000002</v>
      </c>
      <c r="L74" t="s">
        <v>6</v>
      </c>
    </row>
    <row r="75" spans="1:12" x14ac:dyDescent="0.25">
      <c r="B75" s="14"/>
      <c r="C75" s="14"/>
      <c r="D75" s="14"/>
      <c r="E75" s="16"/>
      <c r="F75" s="15"/>
      <c r="G75" s="15"/>
      <c r="H75" s="15"/>
      <c r="I75" s="15"/>
      <c r="J75" s="15"/>
      <c r="K75" s="20"/>
    </row>
    <row r="76" spans="1:12" x14ac:dyDescent="0.25">
      <c r="B76" s="14"/>
      <c r="C76" s="14"/>
      <c r="D76" s="14"/>
      <c r="E76" s="16"/>
      <c r="F76" s="15"/>
      <c r="G76" s="15"/>
      <c r="H76" s="15"/>
      <c r="I76" s="15"/>
      <c r="J76" s="15"/>
      <c r="K76" s="20"/>
    </row>
    <row r="77" spans="1:12" x14ac:dyDescent="0.25">
      <c r="B77" s="14"/>
      <c r="C77" s="14"/>
      <c r="D77" s="14"/>
      <c r="E77" s="16"/>
      <c r="F77" s="15"/>
      <c r="G77" s="15"/>
      <c r="H77" s="15"/>
      <c r="I77" s="15"/>
      <c r="J77" s="15"/>
      <c r="K77" s="20"/>
    </row>
    <row r="78" spans="1:12" x14ac:dyDescent="0.25">
      <c r="B78" s="14"/>
      <c r="C78" s="14"/>
      <c r="D78" s="14"/>
      <c r="E78" s="16"/>
      <c r="F78" s="15"/>
      <c r="G78" s="15"/>
      <c r="H78" s="15"/>
      <c r="I78" s="15"/>
      <c r="J78" s="15"/>
      <c r="K78" s="20"/>
    </row>
    <row r="79" spans="1:12" x14ac:dyDescent="0.25">
      <c r="B79" s="14"/>
      <c r="C79" s="14"/>
      <c r="D79" s="14"/>
      <c r="E79" s="16"/>
      <c r="F79" s="15"/>
      <c r="G79" s="15"/>
      <c r="H79" s="15"/>
      <c r="I79" s="15"/>
      <c r="J79" s="15"/>
      <c r="K79" s="20"/>
    </row>
    <row r="80" spans="1:12" x14ac:dyDescent="0.25">
      <c r="B80" s="14"/>
      <c r="C80" s="14"/>
      <c r="D80" s="14"/>
      <c r="E80" s="16"/>
      <c r="F80" s="15"/>
      <c r="G80" s="15"/>
      <c r="H80" s="15"/>
      <c r="I80" s="15"/>
      <c r="J80" s="15"/>
      <c r="K80" s="20"/>
    </row>
  </sheetData>
  <phoneticPr fontId="3" type="noConversion"/>
  <printOptions horizontalCentered="1"/>
  <pageMargins left="0.59055118110236227" right="0.59055118110236227" top="0.51181102362204722" bottom="0.51181102362204722" header="0.31496062992125984" footer="0.31496062992125984"/>
  <pageSetup paperSize="9" scale="91" fitToHeight="0" orientation="portrait" r:id="rId1"/>
  <rowBreaks count="2" manualBreakCount="2">
    <brk id="22" max="8" man="1"/>
    <brk id="4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parovod</vt:lpstr>
      <vt:lpstr>parovod!Názvy_tisku</vt:lpstr>
      <vt:lpstr>parovod!Oblast_tisku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</dc:creator>
  <cp:lastModifiedBy>Marcela Kozáková</cp:lastModifiedBy>
  <cp:lastPrinted>2025-04-15T08:57:16Z</cp:lastPrinted>
  <dcterms:created xsi:type="dcterms:W3CDTF">2018-02-14T15:53:03Z</dcterms:created>
  <dcterms:modified xsi:type="dcterms:W3CDTF">2025-04-15T09:02:30Z</dcterms:modified>
</cp:coreProperties>
</file>